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750" windowWidth="19140" windowHeight="9975" tabRatio="738"/>
  </bookViews>
  <sheets>
    <sheet name="Смета план 2021" sheetId="1" r:id="rId1"/>
    <sheet name="ФОТ (план)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13" i="2" l="1"/>
  <c r="C7" i="2"/>
  <c r="C29" i="2" l="1"/>
  <c r="C30" i="2" s="1"/>
  <c r="C27" i="2"/>
  <c r="C28" i="2" s="1"/>
  <c r="C25" i="2"/>
  <c r="C26" i="2" s="1"/>
  <c r="C20" i="2"/>
  <c r="C17" i="2"/>
  <c r="C18" i="2" s="1"/>
  <c r="C15" i="2"/>
  <c r="C16" i="2" s="1"/>
  <c r="C14" i="2"/>
  <c r="C11" i="2"/>
  <c r="C12" i="2" s="1"/>
  <c r="C9" i="2"/>
  <c r="C10" i="2" s="1"/>
  <c r="C8" i="2"/>
  <c r="C5" i="2"/>
  <c r="C6" i="2" s="1"/>
  <c r="C3" i="2"/>
  <c r="C4" i="2" s="1"/>
  <c r="C24" i="2" l="1"/>
  <c r="C31" i="2" s="1"/>
  <c r="C2" i="2"/>
  <c r="C21" i="2"/>
  <c r="C36" i="2"/>
</calcChain>
</file>

<file path=xl/sharedStrings.xml><?xml version="1.0" encoding="utf-8"?>
<sst xmlns="http://schemas.openxmlformats.org/spreadsheetml/2006/main" count="170" uniqueCount="155">
  <si>
    <t>Наименование разделов и статей финансового плана</t>
  </si>
  <si>
    <t>А</t>
  </si>
  <si>
    <t xml:space="preserve">  1.  Расходы, связанные с содержанием и ремонтом общего имущества,  производимые за счет членских взносов  и платы собственниками земельных участков, не являющихся членами ДНП, всего</t>
  </si>
  <si>
    <t>из них:</t>
  </si>
  <si>
    <t>1.1. Затраты на содержание штатного персонала ДНП (зарплата, премии, налоги с зарплаты и страховые платежи)</t>
  </si>
  <si>
    <t xml:space="preserve">- Фонд оплаты труда        </t>
  </si>
  <si>
    <t>в том числе взносы в ПФР и ФСС</t>
  </si>
  <si>
    <t>- Премирование</t>
  </si>
  <si>
    <t>1.2.  Оплата электроэнергии на общие нужды (освещение территории,   водоснабжение  и   другие   нужды)</t>
  </si>
  <si>
    <t xml:space="preserve">1.3. Затраты на обслуживание  и ремонт  общего имущества (водопровод, электро-оборудование, включая насосы, обслуживание матриц, замену светильников и др). </t>
  </si>
  <si>
    <t>- Обеспечение работы системы водоснабжения</t>
  </si>
  <si>
    <t>- Поддержание тех. средств и служебных строений в исправном состоянии</t>
  </si>
  <si>
    <t>-Обеспечение работы системы электроснабжения</t>
  </si>
  <si>
    <t>1.4. Уборка и вывоз мусора</t>
  </si>
  <si>
    <t>1.5. Содержание, ремонт дорог и общей территории</t>
  </si>
  <si>
    <t>-Очистка и окашивание территории ДНП</t>
  </si>
  <si>
    <t>- Уборка снега</t>
  </si>
  <si>
    <t xml:space="preserve">1.6.  Уплата налогов (Земельный налог и налог на недропользование (вода) </t>
  </si>
  <si>
    <t>-  Налог за недропользование</t>
  </si>
  <si>
    <t xml:space="preserve">1.8.  Оплата услуг  почты, телефонной связи и Интернета  </t>
  </si>
  <si>
    <t>-Техническая поддержа сайта</t>
  </si>
  <si>
    <t>- Непредвиденные расходы</t>
  </si>
  <si>
    <t xml:space="preserve"> 2.  Расходы, не связанные с содержанием и ремонтом общего имущества</t>
  </si>
  <si>
    <t xml:space="preserve">  2.1. Оплата электроэнергии, потребляемой по индивидуальным счетчикам лицами, не заключившими прямые договора с МОСЭНЕРГОСБЫТ</t>
  </si>
  <si>
    <t>2.2. Расходы, связанные с обслуживанием и ремонтом оборудования охранной сигнализации</t>
  </si>
  <si>
    <t>- ФОТ</t>
  </si>
  <si>
    <t>- Расходы на обслуживание и транспорт</t>
  </si>
  <si>
    <t xml:space="preserve">- Расходы на программное обеспечение и оборудование охранной сигнализации </t>
  </si>
  <si>
    <t>2.3. Расходы по договору на обслуживание АСКУЭ членов ДНП</t>
  </si>
  <si>
    <t>Дельта расчетов дек.17 и дек.18 оплаченные в янв.18 и январе 19</t>
  </si>
  <si>
    <t xml:space="preserve">Раздел 2. Источники средств (доходы) </t>
  </si>
  <si>
    <t>2.1 Остатки  в кассе  и на счете в Сбербанке на начало года</t>
  </si>
  <si>
    <t xml:space="preserve">2.2 Поступления,  связанные с возмещением затрат, относящихся к содержанию  штатного персонала  ДНП и к обслуживанию и ремонту общего имущества, от членов ДНП и собственников земельных участков, не являющихся членами ДНП, всего   </t>
  </si>
  <si>
    <t xml:space="preserve">2.2.1.  Поступление членских взносов  </t>
  </si>
  <si>
    <t>2.2.3. погашение долгов прошлых лет</t>
  </si>
  <si>
    <t xml:space="preserve">- членские взносы </t>
  </si>
  <si>
    <t>- в т.ч. погашение долгов по исполнительным листам</t>
  </si>
  <si>
    <t>2.2.4. прочие поступления (въезд транспорта, пени, пропуска и пр.)</t>
  </si>
  <si>
    <t>- Ключи от калитки</t>
  </si>
  <si>
    <t>- подключение к зимней воде</t>
  </si>
  <si>
    <t>2.3 Поступления, не связанные с содержанием и обслуживанием общего имущества</t>
  </si>
  <si>
    <t>2.3.1. Платежи за электроэнергию для индивидуального потребления от лиц, не заключивших прямых договоров с МОСЭНЕРГОСБЫТ из них:</t>
  </si>
  <si>
    <t>- в т.ч. погашение долгов</t>
  </si>
  <si>
    <t>2.3.2.Поступления  платежей от лиц подключенных к охранной сигнализации ДНП, включая просроченную задолженность</t>
  </si>
  <si>
    <t>2.3.3. За обслуживание Матрицы , включая погашение долгов прошлых лет</t>
  </si>
  <si>
    <t>3. Остатки средств на конец года (периода), всего</t>
  </si>
  <si>
    <t>Наименование разделов и статей</t>
  </si>
  <si>
    <t xml:space="preserve">    1. Расходы на содержание общего имущества,   подлежащие покрытию за счет остатка средств   ДНП  на начало планируемого года  и суммы взносов на  планируемый год   (Раздел 1 п.1 таблицы), всего по ДНП,  тыс. рублей  </t>
  </si>
  <si>
    <t>Из них покрываются за счет:</t>
  </si>
  <si>
    <t xml:space="preserve">   2. Остатки на расчетном счете и в кассе ДНП на начало года, тыс. рублей</t>
  </si>
  <si>
    <t xml:space="preserve">  3. Поступления на расчетный счет,  связанные с возмещением затрат, относящихся к содержанию  штатного персонала  ДНП и к обслуживанию и ремонту общего имущества (за исключением членских взносов и платы от собственников земельных участков, не являющихся членами ДНП), всего тыс. рублей</t>
  </si>
  <si>
    <t xml:space="preserve">      4. Остатки средств на конец года, всего тыс. рублей</t>
  </si>
  <si>
    <t xml:space="preserve">    5.  Платежи, подлежащие покрытию за счет  взносов членов массивов 1 - 4 и платы от собственников земельных участков, не являющихся членами ДНП, (стр.1 плюс стр.4.  минус стр.2. минус стр.3),тыс. рублей</t>
  </si>
  <si>
    <t xml:space="preserve">    7. Расходы на содержание общего имущества в расчете на 1м2 площади земельного участка для расчета членского взноса и платы для собственников земельных участков, не являющихся членами ДНП, рублей </t>
  </si>
  <si>
    <t xml:space="preserve">   1.1. Затраты на содержание штатного персонала ДНП (зарплата, премии, налоги с зарплаты и страховые платежи)</t>
  </si>
  <si>
    <t>Фонд оплаты труда (ФОТ) за 1-4 кв.2019 года, в т.ч.:</t>
  </si>
  <si>
    <t>1.</t>
  </si>
  <si>
    <t>Председатель правления                42 т.р.(в т.ч. НДФЛ)</t>
  </si>
  <si>
    <t>отчисления</t>
  </si>
  <si>
    <t>2.</t>
  </si>
  <si>
    <t xml:space="preserve">Бухгалтер                                           31,5 т.р. (в т.ч.НДФЛ)   </t>
  </si>
  <si>
    <t>3.</t>
  </si>
  <si>
    <t xml:space="preserve">Разнорабочий                                       15,0 т.р. (в т.ч.НДФЛ)              </t>
  </si>
  <si>
    <t>4.</t>
  </si>
  <si>
    <t>Электромонтер                                   26,5 т.р. (в т.ч.НДФЛ)</t>
  </si>
  <si>
    <t>5.</t>
  </si>
  <si>
    <t>Сантехник  3 сантехника                 17,85 т.р. (в т.ч.НДФЛ)</t>
  </si>
  <si>
    <t>6.</t>
  </si>
  <si>
    <t xml:space="preserve">Старший сантехник                         18,9 т.р. (в т.ч.НДФЛ) </t>
  </si>
  <si>
    <t>7.</t>
  </si>
  <si>
    <t>Ст. наряда по обесп.общ.порядка 14,440 т.р.(в т.ч.НДФЛ)</t>
  </si>
  <si>
    <t>8.</t>
  </si>
  <si>
    <t xml:space="preserve">Наряд по обесп.общ.порядка 7 ч.   13,390 т.р. (в т.ч.НДФЛ) </t>
  </si>
  <si>
    <t>9.</t>
  </si>
  <si>
    <t xml:space="preserve">Комендант                            25 т.р. (в т.ч.НДФЛ) </t>
  </si>
  <si>
    <t>Итого расходов на оплату труда</t>
  </si>
  <si>
    <t>10.</t>
  </si>
  <si>
    <t>Эл/монтер по средствам охр.сигн.  5 т.р.(в т.ч.НДФЛ)</t>
  </si>
  <si>
    <t>11.</t>
  </si>
  <si>
    <t>Ст. наряда по обесп.общ.порядка 5,75 т.р.(в т.ч.НДФЛ)</t>
  </si>
  <si>
    <t>12.</t>
  </si>
  <si>
    <t xml:space="preserve">Наряд по обесп.общ.порядка 7 ч.   5,5 т.р. (в т.ч.НДФЛ) </t>
  </si>
  <si>
    <t xml:space="preserve">- Ремонт дороги в ДНП </t>
  </si>
  <si>
    <t>1131.2</t>
  </si>
  <si>
    <t>4877.3</t>
  </si>
  <si>
    <t>4945.1</t>
  </si>
  <si>
    <t>919.5</t>
  </si>
  <si>
    <t>401.0</t>
  </si>
  <si>
    <t>35.0</t>
  </si>
  <si>
    <t>-хозяйственные расходы</t>
  </si>
  <si>
    <t>- отправка смс</t>
  </si>
  <si>
    <t>60.0</t>
  </si>
  <si>
    <t>592.0</t>
  </si>
  <si>
    <t>1.9.2.  Оплата  юридических услуг</t>
  </si>
  <si>
    <t xml:space="preserve">Раздел 1.  Расходы               </t>
  </si>
  <si>
    <t>1284.3</t>
  </si>
  <si>
    <t>- почтовые расходы</t>
  </si>
  <si>
    <t>- расходы на солярку и бензин</t>
  </si>
  <si>
    <t>- обслуживание 1С, приобретение ПО</t>
  </si>
  <si>
    <t>152.7</t>
  </si>
  <si>
    <t>- возмещение расходов по индивидуальному вывозу мусора</t>
  </si>
  <si>
    <t>- Въезд грузового транспорта на территорию ДНП "Григорово"</t>
  </si>
  <si>
    <t xml:space="preserve"> канцелярские расходы</t>
  </si>
  <si>
    <t>услуги банка</t>
  </si>
  <si>
    <t>расширение детской площадки</t>
  </si>
  <si>
    <t>11318.1</t>
  </si>
  <si>
    <t>Расчет расходов на содержание общего имущества в расчете на 1м2 площади земельного участка для расчета членского взноса и платы для собственников земельных участков, не являющихся членами ДНП на 2021 год</t>
  </si>
  <si>
    <t>Факт  2021 года</t>
  </si>
  <si>
    <t>11318,1</t>
  </si>
  <si>
    <t>529875</t>
  </si>
  <si>
    <t>12, 9</t>
  </si>
  <si>
    <t>8423.3</t>
  </si>
  <si>
    <t>в счет платежей текущего года</t>
  </si>
  <si>
    <t>в счет платежей следующего года</t>
  </si>
  <si>
    <t>725,6</t>
  </si>
  <si>
    <t>7314,5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</si>
  <si>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</si>
  <si>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-пени</t>
  </si>
  <si>
    <t>2279,5</t>
  </si>
  <si>
    <t>9152,6</t>
  </si>
  <si>
    <t xml:space="preserve"> - земельный налог</t>
  </si>
  <si>
    <t>Обучение персонала</t>
  </si>
  <si>
    <t>1.10.Освобождение членов Правления от уплаты членских взносов (из расчета 10 соток) в соответствии с решением общего собрания членов ДНП за работу в 2019-2021 г.г.</t>
  </si>
  <si>
    <t xml:space="preserve"> 2020 год (факт) тыс.руб.</t>
  </si>
  <si>
    <t xml:space="preserve"> 2021 год (план) тыс.руб.</t>
  </si>
  <si>
    <t>130.0</t>
  </si>
  <si>
    <t xml:space="preserve"> Расходы по договору на обслуживание АСКУЭ общего назначения</t>
  </si>
  <si>
    <t>189, 0</t>
  </si>
  <si>
    <t>расходы на проведение собрания</t>
  </si>
  <si>
    <t xml:space="preserve">  </t>
  </si>
  <si>
    <t>1.11. Поощрение членов ДНП за выполнение особо важных работ для ДНП</t>
  </si>
  <si>
    <t>50.0</t>
  </si>
  <si>
    <t>838.1</t>
  </si>
  <si>
    <t>114.7</t>
  </si>
  <si>
    <t>7.0</t>
  </si>
  <si>
    <t>17,27</t>
  </si>
  <si>
    <t>886.0</t>
  </si>
  <si>
    <t>1000.0</t>
  </si>
  <si>
    <t xml:space="preserve">Аудиторская проверка  за  2019 год </t>
  </si>
  <si>
    <t xml:space="preserve">прочие: предоплаты </t>
  </si>
  <si>
    <t>18.5</t>
  </si>
  <si>
    <t>1.12. Прочие затраты, из них:</t>
  </si>
  <si>
    <t>772.5</t>
  </si>
  <si>
    <t>769.5</t>
  </si>
  <si>
    <t>1.7.  Хозяйственные расходы (приобретение, содержание, обслуживание и  ремонт оргтехники, мебели и инвентаря, канцтовары,  оплата  транспортных   услуг, услуг Сбербанка за обслуживание счета и др.)</t>
  </si>
  <si>
    <t xml:space="preserve"> услуги Интернета</t>
  </si>
  <si>
    <t>услуги сотовой связи</t>
  </si>
  <si>
    <t>2.0</t>
  </si>
  <si>
    <t>1.9.  Оплата договорных  услуг (юридических, бухгалтерских и др. )</t>
  </si>
  <si>
    <t xml:space="preserve">1.9.1. Оплата услуг бухгалтера по ведению бухгалтерского учета.    Формирование и представление отчетности  в налоговые  и другие органы.  </t>
  </si>
  <si>
    <t xml:space="preserve"> Возврат за аренду помещения для проведения собрания </t>
  </si>
  <si>
    <t>5174.5</t>
  </si>
  <si>
    <r>
      <t>6. Общая площадь земельных участков в массивах 1-4, м</t>
    </r>
    <r>
      <rPr>
        <b/>
        <vertAlign val="superscript"/>
        <sz val="20"/>
        <color indexed="8"/>
        <rFont val="Times New Roman"/>
        <family val="1"/>
        <charset val="204"/>
      </rPr>
      <t>2</t>
    </r>
  </si>
  <si>
    <t xml:space="preserve">    Финансовый план  (смета  расходов и источников их покрытия)     ДНП "Григорово"  на  2021 год.                                       ПРОЕКТ</t>
  </si>
  <si>
    <r>
      <rPr>
        <b/>
        <sz val="18"/>
        <color theme="1"/>
        <rFont val="Times New Roman"/>
        <family val="1"/>
        <charset val="204"/>
      </rPr>
      <t xml:space="preserve">                   </t>
    </r>
    <r>
      <rPr>
        <sz val="18"/>
        <color theme="1"/>
        <rFont val="Times New Roman"/>
        <family val="1"/>
        <charset val="204"/>
      </rPr>
      <t xml:space="preserve">                                                                          Приложение   № 6 к протоколу Общего собрания  ДНП №1  от 04.10.2021г.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</si>
</sst>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"/>
    <numFmt numFmtId="167" formatCode="#,##0.00_р_."/>
    <numFmt numFmtId="168" formatCode="#,##0.00&quot;р.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29"/>
    </font>
    <font>
      <sz val="12"/>
      <color indexed="8"/>
      <name val="Calibri"/>
      <family val="2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vertAlign val="superscript"/>
      <sz val="2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9" fillId="0" borderId="0">
      <alignment vertical="center"/>
    </xf>
    <xf numFmtId="0" fontId="1" fillId="0" borderId="0"/>
  </cellStyleXfs>
  <cellXfs count="13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" fillId="0" borderId="0" xfId="5"/>
    <xf numFmtId="167" fontId="7" fillId="3" borderId="17" xfId="1" applyNumberFormat="1" applyFont="1" applyFill="1" applyBorder="1"/>
    <xf numFmtId="167" fontId="11" fillId="3" borderId="10" xfId="1" applyNumberFormat="1" applyFont="1" applyFill="1" applyBorder="1" applyAlignment="1">
      <alignment horizontal="left"/>
    </xf>
    <xf numFmtId="168" fontId="12" fillId="3" borderId="25" xfId="1" applyNumberFormat="1" applyFont="1" applyFill="1" applyBorder="1" applyAlignment="1"/>
    <xf numFmtId="167" fontId="13" fillId="3" borderId="26" xfId="1" applyNumberFormat="1" applyFont="1" applyFill="1" applyBorder="1"/>
    <xf numFmtId="167" fontId="14" fillId="3" borderId="27" xfId="1" applyNumberFormat="1" applyFont="1" applyFill="1" applyBorder="1" applyAlignment="1">
      <alignment horizontal="left"/>
    </xf>
    <xf numFmtId="168" fontId="14" fillId="3" borderId="28" xfId="1" applyNumberFormat="1" applyFont="1" applyFill="1" applyBorder="1" applyAlignment="1">
      <alignment horizontal="right"/>
    </xf>
    <xf numFmtId="0" fontId="1" fillId="0" borderId="0" xfId="5" applyFont="1"/>
    <xf numFmtId="167" fontId="13" fillId="3" borderId="3" xfId="1" applyNumberFormat="1" applyFont="1" applyFill="1" applyBorder="1"/>
    <xf numFmtId="167" fontId="14" fillId="3" borderId="29" xfId="1" applyNumberFormat="1" applyFont="1" applyFill="1" applyBorder="1" applyAlignment="1">
      <alignment horizontal="left"/>
    </xf>
    <xf numFmtId="168" fontId="14" fillId="3" borderId="30" xfId="1" applyNumberFormat="1" applyFont="1" applyFill="1" applyBorder="1" applyAlignment="1">
      <alignment horizontal="right"/>
    </xf>
    <xf numFmtId="167" fontId="13" fillId="3" borderId="31" xfId="1" applyNumberFormat="1" applyFont="1" applyFill="1" applyBorder="1"/>
    <xf numFmtId="167" fontId="14" fillId="3" borderId="32" xfId="1" applyNumberFormat="1" applyFont="1" applyFill="1" applyBorder="1" applyAlignment="1">
      <alignment horizontal="left"/>
    </xf>
    <xf numFmtId="168" fontId="14" fillId="3" borderId="11" xfId="1" applyNumberFormat="1" applyFont="1" applyFill="1" applyBorder="1" applyAlignment="1">
      <alignment horizontal="right"/>
    </xf>
    <xf numFmtId="167" fontId="13" fillId="3" borderId="6" xfId="1" applyNumberFormat="1" applyFont="1" applyFill="1" applyBorder="1"/>
    <xf numFmtId="167" fontId="14" fillId="3" borderId="21" xfId="1" applyNumberFormat="1" applyFont="1" applyFill="1" applyBorder="1" applyAlignment="1">
      <alignment horizontal="left"/>
    </xf>
    <xf numFmtId="167" fontId="13" fillId="3" borderId="33" xfId="1" applyNumberFormat="1" applyFont="1" applyFill="1" applyBorder="1"/>
    <xf numFmtId="167" fontId="14" fillId="3" borderId="24" xfId="1" applyNumberFormat="1" applyFont="1" applyFill="1" applyBorder="1" applyAlignment="1">
      <alignment horizontal="left"/>
    </xf>
    <xf numFmtId="167" fontId="15" fillId="3" borderId="26" xfId="1" applyNumberFormat="1" applyFont="1" applyFill="1" applyBorder="1" applyAlignment="1"/>
    <xf numFmtId="167" fontId="15" fillId="3" borderId="34" xfId="1" applyNumberFormat="1" applyFont="1" applyFill="1" applyBorder="1" applyAlignment="1"/>
    <xf numFmtId="168" fontId="16" fillId="3" borderId="11" xfId="1" applyNumberFormat="1" applyFont="1" applyFill="1" applyBorder="1" applyAlignment="1">
      <alignment horizontal="right"/>
    </xf>
    <xf numFmtId="0" fontId="14" fillId="3" borderId="31" xfId="1" applyFont="1" applyFill="1" applyBorder="1" applyAlignment="1"/>
    <xf numFmtId="0" fontId="11" fillId="3" borderId="32" xfId="1" applyFont="1" applyFill="1" applyBorder="1" applyAlignment="1">
      <alignment horizontal="left"/>
    </xf>
    <xf numFmtId="4" fontId="11" fillId="3" borderId="5" xfId="1" applyNumberFormat="1" applyFont="1" applyFill="1" applyBorder="1" applyAlignment="1"/>
    <xf numFmtId="168" fontId="17" fillId="0" borderId="0" xfId="5" applyNumberFormat="1" applyFont="1"/>
    <xf numFmtId="168" fontId="1" fillId="0" borderId="0" xfId="5" applyNumberFormat="1"/>
    <xf numFmtId="0" fontId="5" fillId="0" borderId="0" xfId="0" applyFont="1" applyFill="1"/>
    <xf numFmtId="166" fontId="5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36" xfId="0" applyFont="1" applyFill="1" applyBorder="1"/>
    <xf numFmtId="0" fontId="19" fillId="0" borderId="8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horizontal="left" vertical="center" wrapText="1" indent="2"/>
    </xf>
    <xf numFmtId="0" fontId="21" fillId="0" borderId="13" xfId="0" applyFont="1" applyFill="1" applyBorder="1" applyAlignment="1">
      <alignment horizontal="center" vertical="center" wrapText="1"/>
    </xf>
    <xf numFmtId="164" fontId="22" fillId="2" borderId="13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 indent="1"/>
    </xf>
    <xf numFmtId="0" fontId="21" fillId="0" borderId="14" xfId="0" applyFont="1" applyFill="1" applyBorder="1" applyAlignment="1">
      <alignment horizontal="center" vertical="center" wrapText="1"/>
    </xf>
    <xf numFmtId="164" fontId="21" fillId="0" borderId="14" xfId="0" applyNumberFormat="1" applyFont="1" applyFill="1" applyBorder="1" applyAlignment="1">
      <alignment horizontal="center" vertical="center"/>
    </xf>
    <xf numFmtId="0" fontId="18" fillId="0" borderId="14" xfId="0" quotePrefix="1" applyFont="1" applyFill="1" applyBorder="1" applyAlignment="1">
      <alignment horizontal="right" vertical="center" wrapText="1" indent="2"/>
    </xf>
    <xf numFmtId="0" fontId="18" fillId="0" borderId="14" xfId="0" quotePrefix="1" applyFont="1" applyFill="1" applyBorder="1" applyAlignment="1">
      <alignment horizontal="center" vertical="center" wrapText="1"/>
    </xf>
    <xf numFmtId="0" fontId="18" fillId="0" borderId="14" xfId="0" quotePrefix="1" applyFont="1" applyFill="1" applyBorder="1" applyAlignment="1">
      <alignment horizontal="right" vertical="center" wrapText="1" indent="9"/>
    </xf>
    <xf numFmtId="165" fontId="18" fillId="0" borderId="14" xfId="0" quotePrefix="1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right" vertical="center" wrapText="1" indent="2"/>
    </xf>
    <xf numFmtId="165" fontId="18" fillId="0" borderId="14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wrapText="1"/>
    </xf>
    <xf numFmtId="0" fontId="18" fillId="0" borderId="14" xfId="0" quotePrefix="1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16" fontId="18" fillId="0" borderId="14" xfId="0" applyNumberFormat="1" applyFont="1" applyFill="1" applyBorder="1" applyAlignment="1">
      <alignment horizontal="left" vertical="center" wrapText="1" indent="1"/>
    </xf>
    <xf numFmtId="16" fontId="18" fillId="0" borderId="14" xfId="0" applyNumberFormat="1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left" vertical="center" wrapText="1" indent="1"/>
    </xf>
    <xf numFmtId="0" fontId="21" fillId="0" borderId="15" xfId="0" applyFont="1" applyFill="1" applyBorder="1" applyAlignment="1">
      <alignment horizontal="center" wrapText="1"/>
    </xf>
    <xf numFmtId="164" fontId="21" fillId="0" borderId="15" xfId="0" applyNumberFormat="1" applyFont="1" applyFill="1" applyBorder="1" applyAlignment="1">
      <alignment horizontal="center" vertical="center"/>
    </xf>
    <xf numFmtId="0" fontId="18" fillId="0" borderId="16" xfId="0" quotePrefix="1" applyFont="1" applyFill="1" applyBorder="1" applyAlignment="1">
      <alignment horizontal="right" vertical="center" wrapText="1" indent="2"/>
    </xf>
    <xf numFmtId="0" fontId="18" fillId="0" borderId="16" xfId="0" quotePrefix="1" applyFont="1" applyFill="1" applyBorder="1" applyAlignment="1">
      <alignment horizontal="center" wrapText="1"/>
    </xf>
    <xf numFmtId="164" fontId="18" fillId="0" borderId="15" xfId="0" applyNumberFormat="1" applyFont="1" applyFill="1" applyBorder="1" applyAlignment="1">
      <alignment horizontal="center" vertical="center"/>
    </xf>
    <xf numFmtId="49" fontId="18" fillId="0" borderId="16" xfId="0" quotePrefix="1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164" fontId="21" fillId="0" borderId="17" xfId="0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left" vertical="center" wrapText="1" indent="1"/>
    </xf>
    <xf numFmtId="2" fontId="21" fillId="0" borderId="14" xfId="0" applyNumberFormat="1" applyFont="1" applyFill="1" applyBorder="1" applyAlignment="1">
      <alignment horizontal="center" vertical="center" wrapText="1"/>
    </xf>
    <xf numFmtId="165" fontId="21" fillId="0" borderId="14" xfId="0" applyNumberFormat="1" applyFont="1" applyFill="1" applyBorder="1" applyAlignment="1">
      <alignment horizontal="center" vertical="center"/>
    </xf>
    <xf numFmtId="2" fontId="18" fillId="0" borderId="14" xfId="0" quotePrefix="1" applyNumberFormat="1" applyFont="1" applyFill="1" applyBorder="1" applyAlignment="1">
      <alignment horizontal="right" vertical="center" wrapText="1" indent="2"/>
    </xf>
    <xf numFmtId="2" fontId="18" fillId="0" borderId="15" xfId="0" quotePrefix="1" applyNumberFormat="1" applyFont="1" applyFill="1" applyBorder="1" applyAlignment="1">
      <alignment horizontal="center" vertical="center" wrapText="1"/>
    </xf>
    <xf numFmtId="165" fontId="18" fillId="0" borderId="14" xfId="0" applyNumberFormat="1" applyFont="1" applyFill="1" applyBorder="1" applyAlignment="1">
      <alignment horizontal="center" vertical="center"/>
    </xf>
    <xf numFmtId="165" fontId="18" fillId="0" borderId="15" xfId="0" quotePrefix="1" applyNumberFormat="1" applyFont="1" applyFill="1" applyBorder="1" applyAlignment="1">
      <alignment horizontal="center" vertical="center" wrapText="1"/>
    </xf>
    <xf numFmtId="2" fontId="18" fillId="0" borderId="14" xfId="0" quotePrefix="1" applyNumberFormat="1" applyFont="1" applyFill="1" applyBorder="1" applyAlignment="1">
      <alignment horizontal="center" vertical="center" wrapText="1"/>
    </xf>
    <xf numFmtId="2" fontId="18" fillId="0" borderId="14" xfId="0" quotePrefix="1" applyNumberFormat="1" applyFont="1" applyFill="1" applyBorder="1" applyAlignment="1">
      <alignment horizontal="left" vertical="center" wrapText="1" indent="2"/>
    </xf>
    <xf numFmtId="2" fontId="21" fillId="0" borderId="14" xfId="0" quotePrefix="1" applyNumberFormat="1" applyFont="1" applyFill="1" applyBorder="1" applyAlignment="1">
      <alignment horizontal="center" vertical="center" wrapText="1"/>
    </xf>
    <xf numFmtId="2" fontId="18" fillId="0" borderId="13" xfId="0" quotePrefix="1" applyNumberFormat="1" applyFont="1" applyFill="1" applyBorder="1" applyAlignment="1">
      <alignment horizontal="left" vertical="center" wrapText="1" indent="2"/>
    </xf>
    <xf numFmtId="2" fontId="18" fillId="0" borderId="13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164" fontId="23" fillId="0" borderId="19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 indent="1"/>
    </xf>
    <xf numFmtId="0" fontId="18" fillId="0" borderId="13" xfId="0" applyFont="1" applyFill="1" applyBorder="1" applyAlignment="1">
      <alignment horizontal="center" vertical="center" wrapText="1"/>
    </xf>
    <xf numFmtId="164" fontId="18" fillId="0" borderId="13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 indent="1"/>
    </xf>
    <xf numFmtId="0" fontId="21" fillId="0" borderId="14" xfId="0" applyFont="1" applyFill="1" applyBorder="1" applyAlignment="1">
      <alignment horizontal="left" vertical="center" wrapText="1" indent="3"/>
    </xf>
    <xf numFmtId="49" fontId="18" fillId="0" borderId="14" xfId="0" quotePrefix="1" applyNumberFormat="1" applyFont="1" applyFill="1" applyBorder="1" applyAlignment="1">
      <alignment horizontal="right" vertical="center" wrapText="1" indent="3"/>
    </xf>
    <xf numFmtId="49" fontId="18" fillId="0" borderId="14" xfId="0" quotePrefix="1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 indent="3"/>
    </xf>
    <xf numFmtId="164" fontId="21" fillId="2" borderId="14" xfId="0" applyNumberFormat="1" applyFont="1" applyFill="1" applyBorder="1" applyAlignment="1">
      <alignment horizontal="center" vertical="center"/>
    </xf>
    <xf numFmtId="164" fontId="22" fillId="0" borderId="14" xfId="0" applyNumberFormat="1" applyFont="1" applyFill="1" applyBorder="1" applyAlignment="1">
      <alignment horizontal="center" vertical="center"/>
    </xf>
    <xf numFmtId="0" fontId="18" fillId="0" borderId="14" xfId="0" quotePrefix="1" applyFont="1" applyFill="1" applyBorder="1" applyAlignment="1">
      <alignment horizontal="right" vertical="center" wrapText="1" indent="3"/>
    </xf>
    <xf numFmtId="16" fontId="18" fillId="0" borderId="14" xfId="0" quotePrefix="1" applyNumberFormat="1" applyFont="1" applyFill="1" applyBorder="1" applyAlignment="1">
      <alignment horizontal="center" vertical="center" wrapText="1"/>
    </xf>
    <xf numFmtId="16" fontId="18" fillId="0" borderId="14" xfId="0" quotePrefix="1" applyNumberFormat="1" applyFont="1" applyFill="1" applyBorder="1" applyAlignment="1">
      <alignment horizontal="left" vertical="center" wrapText="1" indent="3"/>
    </xf>
    <xf numFmtId="3" fontId="21" fillId="0" borderId="1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49" fontId="25" fillId="0" borderId="20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left" vertical="center" wrapText="1"/>
    </xf>
    <xf numFmtId="49" fontId="24" fillId="0" borderId="22" xfId="1" applyNumberFormat="1" applyFont="1" applyBorder="1" applyAlignment="1">
      <alignment horizontal="left" vertical="center" wrapText="1"/>
    </xf>
    <xf numFmtId="49" fontId="24" fillId="0" borderId="23" xfId="1" applyNumberFormat="1" applyFont="1" applyBorder="1" applyAlignment="1">
      <alignment horizontal="left" vertical="center" wrapText="1" indent="1"/>
    </xf>
    <xf numFmtId="49" fontId="25" fillId="0" borderId="10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right" vertical="center"/>
    </xf>
    <xf numFmtId="0" fontId="19" fillId="0" borderId="40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4" fillId="0" borderId="24" xfId="1" applyNumberFormat="1" applyFont="1" applyFill="1" applyBorder="1" applyAlignment="1" applyProtection="1">
      <alignment horizontal="center" wrapText="1"/>
    </xf>
    <xf numFmtId="0" fontId="24" fillId="0" borderId="37" xfId="1" applyNumberFormat="1" applyFont="1" applyFill="1" applyBorder="1" applyAlignment="1" applyProtection="1">
      <alignment horizontal="center" wrapText="1"/>
    </xf>
    <xf numFmtId="0" fontId="24" fillId="0" borderId="38" xfId="1" applyNumberFormat="1" applyFont="1" applyFill="1" applyBorder="1" applyAlignment="1" applyProtection="1">
      <alignment horizont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40" xfId="1" applyNumberFormat="1" applyFont="1" applyBorder="1" applyAlignment="1">
      <alignment horizontal="center" vertical="center" wrapText="1"/>
    </xf>
    <xf numFmtId="49" fontId="24" fillId="0" borderId="21" xfId="1" applyNumberFormat="1" applyFont="1" applyBorder="1" applyAlignment="1">
      <alignment horizontal="center" vertical="center" wrapText="1"/>
    </xf>
    <xf numFmtId="49" fontId="24" fillId="0" borderId="39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wrapText="1"/>
    </xf>
    <xf numFmtId="0" fontId="10" fillId="0" borderId="9" xfId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</cellXfs>
  <cellStyles count="10">
    <cellStyle name="Обычный" xfId="0" builtinId="0"/>
    <cellStyle name="Обычный 10" xfId="2"/>
    <cellStyle name="Обычный 2" xfId="3"/>
    <cellStyle name="Обычный 3" xfId="1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9"/>
  <sheetViews>
    <sheetView tabSelected="1" view="pageBreakPreview" topLeftCell="A94" zoomScale="60" zoomScaleNormal="70" workbookViewId="0">
      <selection activeCell="A102" sqref="A102:A103"/>
    </sheetView>
  </sheetViews>
  <sheetFormatPr defaultColWidth="8.85546875" defaultRowHeight="15"/>
  <cols>
    <col min="1" max="1" width="108.42578125" style="6" customWidth="1"/>
    <col min="2" max="2" width="46.140625" style="6" customWidth="1"/>
    <col min="3" max="3" width="51" style="1" customWidth="1"/>
    <col min="4" max="6" width="13.7109375" style="1" customWidth="1"/>
    <col min="7" max="7" width="11.7109375" style="1" bestFit="1" customWidth="1"/>
    <col min="8" max="8" width="13.7109375" style="1" customWidth="1"/>
    <col min="9" max="9" width="9.7109375" style="1" bestFit="1" customWidth="1"/>
    <col min="10" max="10" width="11.140625" style="1" bestFit="1" customWidth="1"/>
    <col min="11" max="16384" width="8.85546875" style="1"/>
  </cols>
  <sheetData>
    <row r="1" spans="1:4" ht="100.5" customHeight="1">
      <c r="A1" s="117" t="s">
        <v>154</v>
      </c>
      <c r="B1" s="118"/>
      <c r="C1" s="119"/>
    </row>
    <row r="2" spans="1:4" ht="95.25" customHeight="1" thickBot="1">
      <c r="A2" s="120" t="s">
        <v>153</v>
      </c>
      <c r="B2" s="121"/>
      <c r="C2" s="122"/>
    </row>
    <row r="3" spans="1:4" s="2" customFormat="1" ht="63.6" customHeight="1">
      <c r="A3" s="123" t="s">
        <v>0</v>
      </c>
      <c r="B3" s="38" t="s">
        <v>123</v>
      </c>
      <c r="C3" s="39" t="s">
        <v>124</v>
      </c>
      <c r="D3" s="37"/>
    </row>
    <row r="4" spans="1:4" ht="15" customHeight="1" thickBot="1">
      <c r="A4" s="124"/>
      <c r="B4" s="40"/>
      <c r="C4" s="41"/>
    </row>
    <row r="5" spans="1:4" s="3" customFormat="1" ht="24" thickBot="1">
      <c r="A5" s="42" t="s">
        <v>1</v>
      </c>
      <c r="B5" s="43">
        <v>2</v>
      </c>
      <c r="C5" s="44">
        <v>3</v>
      </c>
    </row>
    <row r="6" spans="1:4" ht="32.25" customHeight="1" thickBot="1">
      <c r="A6" s="45" t="s">
        <v>94</v>
      </c>
      <c r="B6" s="46"/>
      <c r="C6" s="47"/>
    </row>
    <row r="7" spans="1:4" ht="103.5" customHeight="1">
      <c r="A7" s="48" t="s">
        <v>2</v>
      </c>
      <c r="B7" s="49">
        <v>9839.7000000000007</v>
      </c>
      <c r="C7" s="50" t="s">
        <v>105</v>
      </c>
    </row>
    <row r="8" spans="1:4" ht="26.25" customHeight="1">
      <c r="A8" s="51" t="s">
        <v>3</v>
      </c>
      <c r="B8" s="51"/>
      <c r="C8" s="52"/>
    </row>
    <row r="9" spans="1:4" ht="57.75" customHeight="1">
      <c r="A9" s="53" t="s">
        <v>4</v>
      </c>
      <c r="B9" s="54">
        <v>5397.5</v>
      </c>
      <c r="C9" s="55" t="s">
        <v>85</v>
      </c>
    </row>
    <row r="10" spans="1:4" ht="29.25" customHeight="1">
      <c r="A10" s="56" t="s">
        <v>5</v>
      </c>
      <c r="B10" s="57">
        <v>5333.8</v>
      </c>
      <c r="C10" s="52" t="s">
        <v>84</v>
      </c>
    </row>
    <row r="11" spans="1:4" ht="27" customHeight="1">
      <c r="A11" s="56" t="s">
        <v>6</v>
      </c>
      <c r="B11" s="57">
        <v>1236.5999999999999</v>
      </c>
      <c r="C11" s="52" t="s">
        <v>83</v>
      </c>
    </row>
    <row r="12" spans="1:4" ht="25.5" customHeight="1">
      <c r="A12" s="58" t="s">
        <v>7</v>
      </c>
      <c r="B12" s="59">
        <v>56</v>
      </c>
      <c r="C12" s="52">
        <v>60</v>
      </c>
    </row>
    <row r="13" spans="1:4" ht="27" customHeight="1">
      <c r="A13" s="58" t="s">
        <v>121</v>
      </c>
      <c r="B13" s="57">
        <v>7.8</v>
      </c>
      <c r="C13" s="52">
        <v>7.8</v>
      </c>
    </row>
    <row r="14" spans="1:4" ht="65.25" customHeight="1">
      <c r="A14" s="53" t="s">
        <v>8</v>
      </c>
      <c r="B14" s="54">
        <v>873.4</v>
      </c>
      <c r="C14" s="55">
        <v>1100</v>
      </c>
    </row>
    <row r="15" spans="1:4" ht="91.5" customHeight="1">
      <c r="A15" s="53" t="s">
        <v>9</v>
      </c>
      <c r="B15" s="54">
        <v>489.9</v>
      </c>
      <c r="C15" s="55" t="s">
        <v>95</v>
      </c>
    </row>
    <row r="16" spans="1:4" ht="42" customHeight="1">
      <c r="A16" s="60" t="s">
        <v>10</v>
      </c>
      <c r="B16" s="51">
        <v>354.6</v>
      </c>
      <c r="C16" s="52" t="s">
        <v>86</v>
      </c>
    </row>
    <row r="17" spans="1:3" ht="49.5" customHeight="1">
      <c r="A17" s="60" t="s">
        <v>11</v>
      </c>
      <c r="B17" s="51">
        <v>21.3</v>
      </c>
      <c r="C17" s="52">
        <v>203</v>
      </c>
    </row>
    <row r="18" spans="1:3" ht="36.75" customHeight="1">
      <c r="A18" s="60" t="s">
        <v>12</v>
      </c>
      <c r="B18" s="51">
        <v>103.6</v>
      </c>
      <c r="C18" s="52" t="s">
        <v>125</v>
      </c>
    </row>
    <row r="19" spans="1:3" ht="38.25" customHeight="1">
      <c r="A19" s="60" t="s">
        <v>126</v>
      </c>
      <c r="B19" s="51">
        <v>10.4</v>
      </c>
      <c r="C19" s="52">
        <v>10</v>
      </c>
    </row>
    <row r="20" spans="1:3" ht="35.25" customHeight="1">
      <c r="A20" s="53" t="s">
        <v>13</v>
      </c>
      <c r="B20" s="54">
        <v>1780.6</v>
      </c>
      <c r="C20" s="55">
        <v>1800</v>
      </c>
    </row>
    <row r="21" spans="1:3" ht="40.5" customHeight="1">
      <c r="A21" s="53" t="s">
        <v>14</v>
      </c>
      <c r="B21" s="54">
        <v>301.8</v>
      </c>
      <c r="C21" s="55">
        <v>366</v>
      </c>
    </row>
    <row r="22" spans="1:3" ht="27.75" customHeight="1">
      <c r="A22" s="56" t="s">
        <v>82</v>
      </c>
      <c r="B22" s="57">
        <v>86.7</v>
      </c>
      <c r="C22" s="52">
        <v>50</v>
      </c>
    </row>
    <row r="23" spans="1:3" ht="28.5" customHeight="1">
      <c r="A23" s="56" t="s">
        <v>15</v>
      </c>
      <c r="B23" s="57">
        <v>143.1</v>
      </c>
      <c r="C23" s="52">
        <v>100</v>
      </c>
    </row>
    <row r="24" spans="1:3" ht="27.75" customHeight="1">
      <c r="A24" s="60" t="s">
        <v>16</v>
      </c>
      <c r="B24" s="61">
        <v>72</v>
      </c>
      <c r="C24" s="52">
        <v>216</v>
      </c>
    </row>
    <row r="25" spans="1:3" ht="55.5" customHeight="1">
      <c r="A25" s="53" t="s">
        <v>17</v>
      </c>
      <c r="B25" s="54">
        <v>475.6</v>
      </c>
      <c r="C25" s="55">
        <v>436</v>
      </c>
    </row>
    <row r="26" spans="1:3" ht="30" customHeight="1">
      <c r="A26" s="60" t="s">
        <v>120</v>
      </c>
      <c r="B26" s="51">
        <v>456.3</v>
      </c>
      <c r="C26" s="52" t="s">
        <v>87</v>
      </c>
    </row>
    <row r="27" spans="1:3" ht="41.25" customHeight="1">
      <c r="A27" s="56" t="s">
        <v>18</v>
      </c>
      <c r="B27" s="57">
        <v>19.3</v>
      </c>
      <c r="C27" s="52" t="s">
        <v>88</v>
      </c>
    </row>
    <row r="28" spans="1:3" ht="119.25" customHeight="1">
      <c r="A28" s="53" t="s">
        <v>144</v>
      </c>
      <c r="B28" s="54" t="s">
        <v>127</v>
      </c>
      <c r="C28" s="55">
        <v>138</v>
      </c>
    </row>
    <row r="29" spans="1:3" ht="31.5" customHeight="1">
      <c r="A29" s="60" t="s">
        <v>102</v>
      </c>
      <c r="B29" s="62" t="s">
        <v>110</v>
      </c>
      <c r="C29" s="52">
        <v>15</v>
      </c>
    </row>
    <row r="30" spans="1:3" ht="29.25" customHeight="1">
      <c r="A30" s="56" t="s">
        <v>103</v>
      </c>
      <c r="B30" s="63">
        <v>35.9</v>
      </c>
      <c r="C30" s="52">
        <v>40</v>
      </c>
    </row>
    <row r="31" spans="1:3" ht="30" customHeight="1">
      <c r="A31" s="56" t="s">
        <v>98</v>
      </c>
      <c r="B31" s="61">
        <v>35</v>
      </c>
      <c r="C31" s="52">
        <v>18</v>
      </c>
    </row>
    <row r="32" spans="1:3" ht="33.75" customHeight="1">
      <c r="A32" s="56" t="s">
        <v>104</v>
      </c>
      <c r="B32" s="63"/>
      <c r="C32" s="52">
        <v>35</v>
      </c>
    </row>
    <row r="33" spans="1:3" ht="31.5" customHeight="1">
      <c r="A33" s="56" t="s">
        <v>97</v>
      </c>
      <c r="B33" s="63">
        <v>20.100000000000001</v>
      </c>
      <c r="C33" s="52">
        <v>25</v>
      </c>
    </row>
    <row r="34" spans="1:3" ht="25.5" customHeight="1">
      <c r="A34" s="56" t="s">
        <v>128</v>
      </c>
      <c r="B34" s="63">
        <v>25.7</v>
      </c>
      <c r="C34" s="52"/>
    </row>
    <row r="35" spans="1:3" ht="27.75" customHeight="1">
      <c r="A35" s="56" t="s">
        <v>89</v>
      </c>
      <c r="B35" s="63">
        <v>59.4</v>
      </c>
      <c r="C35" s="52">
        <v>5</v>
      </c>
    </row>
    <row r="36" spans="1:3" ht="30.75" customHeight="1">
      <c r="A36" s="53" t="s">
        <v>19</v>
      </c>
      <c r="B36" s="64">
        <v>75.599999999999994</v>
      </c>
      <c r="C36" s="55">
        <v>104</v>
      </c>
    </row>
    <row r="37" spans="1:3" ht="30.75" customHeight="1">
      <c r="A37" s="56" t="s">
        <v>96</v>
      </c>
      <c r="B37" s="63">
        <v>12.5</v>
      </c>
      <c r="C37" s="52">
        <v>10</v>
      </c>
    </row>
    <row r="38" spans="1:3" ht="32.25" customHeight="1">
      <c r="A38" s="56" t="s">
        <v>90</v>
      </c>
      <c r="B38" s="63">
        <v>61.2</v>
      </c>
      <c r="C38" s="52" t="s">
        <v>91</v>
      </c>
    </row>
    <row r="39" spans="1:3" ht="30.75" customHeight="1">
      <c r="A39" s="56" t="s">
        <v>145</v>
      </c>
      <c r="B39" s="63"/>
      <c r="C39" s="52">
        <v>12</v>
      </c>
    </row>
    <row r="40" spans="1:3" ht="30.75" customHeight="1">
      <c r="A40" s="56" t="s">
        <v>146</v>
      </c>
      <c r="B40" s="63"/>
      <c r="C40" s="52">
        <v>20</v>
      </c>
    </row>
    <row r="41" spans="1:3" ht="32.25" customHeight="1">
      <c r="A41" s="56" t="s">
        <v>20</v>
      </c>
      <c r="B41" s="63" t="s">
        <v>147</v>
      </c>
      <c r="C41" s="52">
        <v>2</v>
      </c>
    </row>
    <row r="42" spans="1:3" ht="64.5" customHeight="1">
      <c r="A42" s="53" t="s">
        <v>148</v>
      </c>
      <c r="B42" s="64">
        <v>124.6</v>
      </c>
      <c r="C42" s="55" t="s">
        <v>92</v>
      </c>
    </row>
    <row r="43" spans="1:3" ht="96.75" customHeight="1">
      <c r="A43" s="53" t="s">
        <v>149</v>
      </c>
      <c r="B43" s="62" t="s">
        <v>129</v>
      </c>
      <c r="C43" s="55">
        <v>492</v>
      </c>
    </row>
    <row r="44" spans="1:3" ht="55.5" customHeight="1">
      <c r="A44" s="53" t="s">
        <v>93</v>
      </c>
      <c r="B44" s="62">
        <v>124.6</v>
      </c>
      <c r="C44" s="52">
        <v>100</v>
      </c>
    </row>
    <row r="45" spans="1:3" ht="96" customHeight="1">
      <c r="A45" s="53" t="s">
        <v>122</v>
      </c>
      <c r="B45" s="62"/>
      <c r="C45" s="55" t="s">
        <v>99</v>
      </c>
    </row>
    <row r="46" spans="1:3" ht="63.75" customHeight="1">
      <c r="A46" s="65" t="s">
        <v>130</v>
      </c>
      <c r="B46" s="66"/>
      <c r="C46" s="55">
        <v>200</v>
      </c>
    </row>
    <row r="47" spans="1:3" ht="38.25" customHeight="1">
      <c r="A47" s="67" t="s">
        <v>141</v>
      </c>
      <c r="B47" s="68">
        <v>131.69999999999999</v>
      </c>
      <c r="C47" s="69">
        <v>200</v>
      </c>
    </row>
    <row r="48" spans="1:3" ht="27" customHeight="1">
      <c r="A48" s="70" t="s">
        <v>21</v>
      </c>
      <c r="B48" s="71">
        <v>63.2</v>
      </c>
      <c r="C48" s="72">
        <v>200</v>
      </c>
    </row>
    <row r="49" spans="1:3" ht="27" customHeight="1">
      <c r="A49" s="70" t="s">
        <v>138</v>
      </c>
      <c r="B49" s="71" t="s">
        <v>131</v>
      </c>
      <c r="C49" s="72"/>
    </row>
    <row r="50" spans="1:3" ht="27" customHeight="1">
      <c r="A50" s="70" t="s">
        <v>139</v>
      </c>
      <c r="B50" s="73" t="s">
        <v>140</v>
      </c>
      <c r="C50" s="72"/>
    </row>
    <row r="51" spans="1:3" ht="51" customHeight="1">
      <c r="A51" s="74" t="s">
        <v>22</v>
      </c>
      <c r="B51" s="75">
        <v>4333.8999999999996</v>
      </c>
      <c r="C51" s="55">
        <v>4509</v>
      </c>
    </row>
    <row r="52" spans="1:3" ht="92.25" customHeight="1">
      <c r="A52" s="76" t="s">
        <v>23</v>
      </c>
      <c r="B52" s="77">
        <v>3381.1</v>
      </c>
      <c r="C52" s="78">
        <v>3559</v>
      </c>
    </row>
    <row r="53" spans="1:3" ht="59.25" customHeight="1">
      <c r="A53" s="79" t="s">
        <v>24</v>
      </c>
      <c r="B53" s="80" t="s">
        <v>132</v>
      </c>
      <c r="C53" s="81">
        <v>840</v>
      </c>
    </row>
    <row r="54" spans="1:3" ht="36.75" customHeight="1">
      <c r="A54" s="82" t="s">
        <v>25</v>
      </c>
      <c r="B54" s="83" t="s">
        <v>142</v>
      </c>
      <c r="C54" s="72" t="s">
        <v>143</v>
      </c>
    </row>
    <row r="55" spans="1:3" ht="33" customHeight="1">
      <c r="A55" s="82" t="s">
        <v>6</v>
      </c>
      <c r="B55" s="59">
        <v>179.1</v>
      </c>
      <c r="C55" s="84">
        <v>178.5</v>
      </c>
    </row>
    <row r="56" spans="1:3" ht="38.25" customHeight="1">
      <c r="A56" s="82" t="s">
        <v>26</v>
      </c>
      <c r="B56" s="85">
        <v>65</v>
      </c>
      <c r="C56" s="72">
        <v>64.8</v>
      </c>
    </row>
    <row r="57" spans="1:3" ht="72.75" customHeight="1">
      <c r="A57" s="82" t="s">
        <v>27</v>
      </c>
      <c r="B57" s="86">
        <v>0.54</v>
      </c>
      <c r="C57" s="84">
        <v>5.7</v>
      </c>
    </row>
    <row r="58" spans="1:3" ht="54.75" customHeight="1">
      <c r="A58" s="87" t="s">
        <v>28</v>
      </c>
      <c r="B58" s="88" t="s">
        <v>133</v>
      </c>
      <c r="C58" s="55">
        <v>110</v>
      </c>
    </row>
    <row r="59" spans="1:3" ht="13.9" hidden="1" customHeight="1">
      <c r="A59" s="87" t="s">
        <v>29</v>
      </c>
      <c r="B59" s="89"/>
      <c r="C59" s="90"/>
    </row>
    <row r="60" spans="1:3" s="4" customFormat="1" ht="47.25" customHeight="1" thickBot="1">
      <c r="A60" s="91" t="s">
        <v>30</v>
      </c>
      <c r="B60" s="92"/>
      <c r="C60" s="93"/>
    </row>
    <row r="61" spans="1:3" ht="48" customHeight="1">
      <c r="A61" s="94" t="s">
        <v>31</v>
      </c>
      <c r="B61" s="95">
        <v>2087.1999999999998</v>
      </c>
      <c r="C61" s="96">
        <v>2279.5</v>
      </c>
    </row>
    <row r="62" spans="1:3" ht="139.5" customHeight="1">
      <c r="A62" s="97" t="s">
        <v>32</v>
      </c>
      <c r="B62" s="54">
        <v>9223.2000000000007</v>
      </c>
      <c r="C62" s="55">
        <v>9231.7000000000007</v>
      </c>
    </row>
    <row r="63" spans="1:3" ht="30.75" customHeight="1">
      <c r="A63" s="51" t="s">
        <v>3</v>
      </c>
      <c r="B63" s="51"/>
      <c r="C63" s="52"/>
    </row>
    <row r="64" spans="1:3" ht="30" customHeight="1">
      <c r="A64" s="98" t="s">
        <v>33</v>
      </c>
      <c r="B64" s="54" t="s">
        <v>111</v>
      </c>
      <c r="C64" s="55">
        <v>8585</v>
      </c>
    </row>
    <row r="65" spans="1:4" ht="27" customHeight="1">
      <c r="A65" s="99" t="s">
        <v>112</v>
      </c>
      <c r="B65" s="100" t="s">
        <v>115</v>
      </c>
      <c r="C65" s="52">
        <v>7445</v>
      </c>
    </row>
    <row r="66" spans="1:4" ht="30.75" customHeight="1">
      <c r="A66" s="101" t="s">
        <v>113</v>
      </c>
      <c r="B66" s="51">
        <v>1108.8</v>
      </c>
      <c r="C66" s="52">
        <v>1140</v>
      </c>
    </row>
    <row r="67" spans="1:4" ht="34.5" customHeight="1">
      <c r="A67" s="101" t="s">
        <v>34</v>
      </c>
      <c r="B67" s="54">
        <v>725.6</v>
      </c>
      <c r="C67" s="102">
        <v>600</v>
      </c>
    </row>
    <row r="68" spans="1:4" ht="30.75" customHeight="1">
      <c r="A68" s="99" t="s">
        <v>35</v>
      </c>
      <c r="B68" s="100" t="s">
        <v>114</v>
      </c>
      <c r="C68" s="52">
        <v>600</v>
      </c>
    </row>
    <row r="69" spans="1:4" ht="34.5" customHeight="1">
      <c r="A69" s="99" t="s">
        <v>36</v>
      </c>
      <c r="B69" s="99"/>
      <c r="C69" s="52">
        <v>30</v>
      </c>
    </row>
    <row r="70" spans="1:4" ht="57.75" customHeight="1">
      <c r="A70" s="101" t="s">
        <v>37</v>
      </c>
      <c r="B70" s="54">
        <v>74.400000000000006</v>
      </c>
      <c r="C70" s="103">
        <v>46.7</v>
      </c>
    </row>
    <row r="71" spans="1:4" ht="29.25" customHeight="1">
      <c r="A71" s="104" t="s">
        <v>101</v>
      </c>
      <c r="B71" s="57">
        <v>31.2</v>
      </c>
      <c r="C71" s="52">
        <v>25.3</v>
      </c>
      <c r="D71" s="1" t="s">
        <v>116</v>
      </c>
    </row>
    <row r="72" spans="1:4" ht="29.25" customHeight="1">
      <c r="A72" s="104" t="s">
        <v>117</v>
      </c>
      <c r="B72" s="105" t="s">
        <v>134</v>
      </c>
      <c r="C72" s="52"/>
    </row>
    <row r="73" spans="1:4" ht="35.25" customHeight="1">
      <c r="A73" s="104" t="s">
        <v>100</v>
      </c>
      <c r="B73" s="57"/>
      <c r="C73" s="52">
        <v>14.2</v>
      </c>
    </row>
    <row r="74" spans="1:4" ht="29.25" customHeight="1">
      <c r="A74" s="104" t="s">
        <v>150</v>
      </c>
      <c r="B74" s="59">
        <v>25.7</v>
      </c>
      <c r="C74" s="52"/>
    </row>
    <row r="75" spans="1:4" ht="31.5" customHeight="1">
      <c r="A75" s="104" t="s">
        <v>38</v>
      </c>
      <c r="B75" s="57"/>
      <c r="C75" s="52">
        <v>0.2</v>
      </c>
      <c r="D75" s="5"/>
    </row>
    <row r="76" spans="1:4" ht="30.75" customHeight="1">
      <c r="A76" s="104" t="s">
        <v>39</v>
      </c>
      <c r="B76" s="57">
        <v>10.5</v>
      </c>
      <c r="C76" s="52">
        <v>7</v>
      </c>
    </row>
    <row r="77" spans="1:4" ht="18.600000000000001" customHeight="1">
      <c r="A77" s="104"/>
      <c r="B77" s="106"/>
      <c r="C77" s="52"/>
    </row>
    <row r="78" spans="1:4" ht="70.5" customHeight="1">
      <c r="A78" s="97" t="s">
        <v>40</v>
      </c>
      <c r="B78" s="54">
        <v>5141.8</v>
      </c>
      <c r="C78" s="55" t="s">
        <v>151</v>
      </c>
    </row>
    <row r="79" spans="1:4" ht="88.5" customHeight="1">
      <c r="A79" s="101" t="s">
        <v>41</v>
      </c>
      <c r="B79" s="51">
        <v>4168.5</v>
      </c>
      <c r="C79" s="52">
        <v>4168.5307599999996</v>
      </c>
    </row>
    <row r="80" spans="1:4" ht="36" customHeight="1">
      <c r="A80" s="104" t="s">
        <v>42</v>
      </c>
      <c r="B80" s="57"/>
      <c r="C80" s="52"/>
    </row>
    <row r="81" spans="1:4" ht="73.5" customHeight="1">
      <c r="A81" s="104" t="s">
        <v>43</v>
      </c>
      <c r="B81" s="57">
        <v>877.3</v>
      </c>
      <c r="C81" s="52">
        <v>886</v>
      </c>
    </row>
    <row r="82" spans="1:4" ht="61.5" customHeight="1">
      <c r="A82" s="104" t="s">
        <v>44</v>
      </c>
      <c r="B82" s="57">
        <v>95.9</v>
      </c>
      <c r="C82" s="52">
        <v>120</v>
      </c>
    </row>
    <row r="83" spans="1:4" ht="47.25" customHeight="1">
      <c r="A83" s="97" t="s">
        <v>45</v>
      </c>
      <c r="B83" s="54">
        <v>2278.6</v>
      </c>
      <c r="C83" s="107" t="s">
        <v>137</v>
      </c>
    </row>
    <row r="84" spans="1:4" ht="12" customHeight="1">
      <c r="A84" s="108"/>
      <c r="B84" s="108"/>
      <c r="C84" s="109"/>
    </row>
    <row r="85" spans="1:4" ht="12" customHeight="1">
      <c r="A85" s="108"/>
      <c r="B85" s="108"/>
      <c r="C85" s="109"/>
    </row>
    <row r="86" spans="1:4" ht="12" customHeight="1">
      <c r="A86" s="108"/>
      <c r="B86" s="108"/>
      <c r="C86" s="109"/>
    </row>
    <row r="87" spans="1:4" ht="26.25">
      <c r="A87" s="108"/>
      <c r="B87" s="108"/>
      <c r="C87" s="110"/>
    </row>
    <row r="88" spans="1:4" ht="105.75" customHeight="1" thickBot="1">
      <c r="A88" s="125" t="s">
        <v>106</v>
      </c>
      <c r="B88" s="126"/>
      <c r="C88" s="127"/>
      <c r="D88" s="34"/>
    </row>
    <row r="89" spans="1:4" ht="56.25" customHeight="1" thickBot="1">
      <c r="A89" s="111" t="s">
        <v>46</v>
      </c>
      <c r="B89" s="115" t="s">
        <v>107</v>
      </c>
      <c r="C89" s="116"/>
    </row>
    <row r="90" spans="1:4" ht="119.25" customHeight="1">
      <c r="A90" s="112" t="s">
        <v>47</v>
      </c>
      <c r="B90" s="130" t="s">
        <v>108</v>
      </c>
      <c r="C90" s="131"/>
    </row>
    <row r="91" spans="1:4" ht="64.5" customHeight="1">
      <c r="A91" s="113" t="s">
        <v>48</v>
      </c>
      <c r="B91" s="128"/>
      <c r="C91" s="129"/>
    </row>
    <row r="92" spans="1:4" ht="88.5" customHeight="1">
      <c r="A92" s="113" t="s">
        <v>49</v>
      </c>
      <c r="B92" s="128" t="s">
        <v>118</v>
      </c>
      <c r="C92" s="129"/>
    </row>
    <row r="93" spans="1:4" ht="172.5" customHeight="1">
      <c r="A93" s="113" t="s">
        <v>50</v>
      </c>
      <c r="B93" s="128" t="s">
        <v>136</v>
      </c>
      <c r="C93" s="129"/>
    </row>
    <row r="94" spans="1:4" ht="57" customHeight="1">
      <c r="A94" s="113" t="s">
        <v>51</v>
      </c>
      <c r="B94" s="128" t="s">
        <v>137</v>
      </c>
      <c r="C94" s="129"/>
    </row>
    <row r="95" spans="1:4" ht="109.5" customHeight="1">
      <c r="A95" s="113" t="s">
        <v>52</v>
      </c>
      <c r="B95" s="128" t="s">
        <v>119</v>
      </c>
      <c r="C95" s="129"/>
    </row>
    <row r="96" spans="1:4" ht="35.25" customHeight="1">
      <c r="A96" s="113"/>
      <c r="B96" s="128"/>
      <c r="C96" s="129"/>
    </row>
    <row r="97" spans="1:3" ht="74.25" customHeight="1" thickBot="1">
      <c r="A97" s="114" t="s">
        <v>152</v>
      </c>
      <c r="B97" s="128" t="s">
        <v>109</v>
      </c>
      <c r="C97" s="129"/>
    </row>
    <row r="98" spans="1:3" ht="119.25" customHeight="1">
      <c r="A98" s="113" t="s">
        <v>53</v>
      </c>
      <c r="B98" s="130" t="s">
        <v>135</v>
      </c>
      <c r="C98" s="131"/>
    </row>
    <row r="99" spans="1:3" ht="18.75">
      <c r="A99" s="7"/>
      <c r="B99" s="7"/>
      <c r="C99" s="34"/>
    </row>
    <row r="100" spans="1:3" ht="18.75">
      <c r="A100" s="7"/>
      <c r="B100" s="7"/>
      <c r="C100" s="34"/>
    </row>
    <row r="101" spans="1:3" ht="14.45" customHeight="1">
      <c r="A101" s="7"/>
      <c r="B101" s="7"/>
      <c r="C101" s="34"/>
    </row>
    <row r="102" spans="1:3" ht="20.45" customHeight="1">
      <c r="A102" s="108"/>
      <c r="B102" s="7"/>
      <c r="C102" s="35"/>
    </row>
    <row r="103" spans="1:3" ht="20.45" customHeight="1">
      <c r="A103" s="108"/>
      <c r="B103" s="7"/>
      <c r="C103" s="34"/>
    </row>
    <row r="104" spans="1:3" ht="20.45" customHeight="1">
      <c r="A104" s="7"/>
      <c r="B104" s="7"/>
      <c r="C104" s="34"/>
    </row>
    <row r="105" spans="1:3" ht="18.75">
      <c r="A105" s="7"/>
      <c r="B105" s="7"/>
      <c r="C105" s="36"/>
    </row>
    <row r="111" spans="1:3">
      <c r="A111" s="1"/>
      <c r="B111" s="1"/>
    </row>
    <row r="112" spans="1:3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</sheetData>
  <mergeCells count="14">
    <mergeCell ref="B95:C95"/>
    <mergeCell ref="B96:C96"/>
    <mergeCell ref="B97:C97"/>
    <mergeCell ref="B98:C98"/>
    <mergeCell ref="B90:C90"/>
    <mergeCell ref="B92:C92"/>
    <mergeCell ref="B93:C93"/>
    <mergeCell ref="B91:C91"/>
    <mergeCell ref="B94:C94"/>
    <mergeCell ref="B89:C89"/>
    <mergeCell ref="A1:C1"/>
    <mergeCell ref="A2:C2"/>
    <mergeCell ref="A3:A4"/>
    <mergeCell ref="A88:C88"/>
  </mergeCells>
  <pageMargins left="0.70866141732283472" right="0.70866141732283472" top="0.74803149606299213" bottom="0.74803149606299213" header="0.31496062992125984" footer="0.31496062992125984"/>
  <pageSetup paperSize="9" scale="2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13" zoomScale="80" zoomScaleNormal="80" workbookViewId="0">
      <selection activeCell="E26" sqref="E26"/>
    </sheetView>
  </sheetViews>
  <sheetFormatPr defaultColWidth="8.85546875" defaultRowHeight="15"/>
  <cols>
    <col min="1" max="1" width="8.85546875" style="8"/>
    <col min="2" max="2" width="58.7109375" style="8" customWidth="1"/>
    <col min="3" max="3" width="25" style="8" customWidth="1"/>
    <col min="4" max="4" width="14.85546875" style="8" customWidth="1"/>
    <col min="5" max="16384" width="8.85546875" style="8"/>
  </cols>
  <sheetData>
    <row r="1" spans="1:6" ht="16.5" thickBot="1">
      <c r="A1" s="132" t="s">
        <v>54</v>
      </c>
      <c r="B1" s="133"/>
      <c r="C1" s="134"/>
    </row>
    <row r="2" spans="1:6" ht="15.75" thickBot="1">
      <c r="A2" s="9"/>
      <c r="B2" s="10" t="s">
        <v>55</v>
      </c>
      <c r="C2" s="11">
        <f>SUM(C3:C20)</f>
        <v>5385801.1199999992</v>
      </c>
    </row>
    <row r="3" spans="1:6">
      <c r="A3" s="12" t="s">
        <v>56</v>
      </c>
      <c r="B3" s="13" t="s">
        <v>57</v>
      </c>
      <c r="C3" s="14">
        <f>PRODUCT(42000,13)</f>
        <v>546000</v>
      </c>
      <c r="F3" s="15"/>
    </row>
    <row r="4" spans="1:6" ht="15.75" thickBot="1">
      <c r="A4" s="16"/>
      <c r="B4" s="17" t="s">
        <v>58</v>
      </c>
      <c r="C4" s="18">
        <f>PRODUCT(C3,0.302)</f>
        <v>164892</v>
      </c>
    </row>
    <row r="5" spans="1:6">
      <c r="A5" s="19" t="s">
        <v>59</v>
      </c>
      <c r="B5" s="13" t="s">
        <v>60</v>
      </c>
      <c r="C5" s="14">
        <f>PRODUCT(31500,12)</f>
        <v>378000</v>
      </c>
    </row>
    <row r="6" spans="1:6" ht="15.75" thickBot="1">
      <c r="A6" s="19"/>
      <c r="B6" s="17" t="s">
        <v>58</v>
      </c>
      <c r="C6" s="18">
        <f>PRODUCT(C5,0.302)</f>
        <v>114156</v>
      </c>
    </row>
    <row r="7" spans="1:6">
      <c r="A7" s="19" t="s">
        <v>61</v>
      </c>
      <c r="B7" s="20" t="s">
        <v>62</v>
      </c>
      <c r="C7" s="14">
        <f>PRODUCT(15000,13)</f>
        <v>195000</v>
      </c>
    </row>
    <row r="8" spans="1:6" ht="15.75" thickBot="1">
      <c r="A8" s="19"/>
      <c r="B8" s="20" t="s">
        <v>58</v>
      </c>
      <c r="C8" s="18">
        <f>PRODUCT(C7,0.302)</f>
        <v>58890</v>
      </c>
    </row>
    <row r="9" spans="1:6">
      <c r="A9" s="19" t="s">
        <v>63</v>
      </c>
      <c r="B9" s="13" t="s">
        <v>64</v>
      </c>
      <c r="C9" s="14">
        <f>PRODUCT(26500,13)</f>
        <v>344500</v>
      </c>
    </row>
    <row r="10" spans="1:6" ht="15.75" thickBot="1">
      <c r="A10" s="19"/>
      <c r="B10" s="17" t="s">
        <v>58</v>
      </c>
      <c r="C10" s="18">
        <f>PRODUCT(C9,0.302)</f>
        <v>104039</v>
      </c>
    </row>
    <row r="11" spans="1:6" ht="15.75" thickBot="1">
      <c r="A11" s="19" t="s">
        <v>65</v>
      </c>
      <c r="B11" s="13" t="s">
        <v>66</v>
      </c>
      <c r="C11" s="21">
        <f>PRODUCT(17850,13,3)</f>
        <v>696150</v>
      </c>
    </row>
    <row r="12" spans="1:6" ht="15.75" thickBot="1">
      <c r="A12" s="19"/>
      <c r="B12" s="17" t="s">
        <v>58</v>
      </c>
      <c r="C12" s="21">
        <f>PRODUCT(C11,0.302)</f>
        <v>210237.3</v>
      </c>
    </row>
    <row r="13" spans="1:6">
      <c r="A13" s="22" t="s">
        <v>67</v>
      </c>
      <c r="B13" s="23" t="s">
        <v>68</v>
      </c>
      <c r="C13" s="14">
        <f>PRODUCT(18900,13)</f>
        <v>245700</v>
      </c>
    </row>
    <row r="14" spans="1:6" ht="15.75" thickBot="1">
      <c r="A14" s="24"/>
      <c r="B14" s="25" t="s">
        <v>58</v>
      </c>
      <c r="C14" s="18">
        <f>PRODUCT(C13,0.302)</f>
        <v>74201.399999999994</v>
      </c>
    </row>
    <row r="15" spans="1:6">
      <c r="A15" s="19" t="s">
        <v>69</v>
      </c>
      <c r="B15" s="13" t="s">
        <v>70</v>
      </c>
      <c r="C15" s="14">
        <f>PRODUCT(14440,13)</f>
        <v>187720</v>
      </c>
    </row>
    <row r="16" spans="1:6" ht="15.75" thickBot="1">
      <c r="A16" s="19"/>
      <c r="B16" s="17" t="s">
        <v>58</v>
      </c>
      <c r="C16" s="18">
        <f>PRODUCT(C15,0.302)</f>
        <v>56691.439999999995</v>
      </c>
    </row>
    <row r="17" spans="1:3">
      <c r="A17" s="22" t="s">
        <v>71</v>
      </c>
      <c r="B17" s="23" t="s">
        <v>72</v>
      </c>
      <c r="C17" s="14">
        <f>PRODUCT(13390,13,7)</f>
        <v>1218490</v>
      </c>
    </row>
    <row r="18" spans="1:3" ht="15.75" thickBot="1">
      <c r="A18" s="24"/>
      <c r="B18" s="25" t="s">
        <v>58</v>
      </c>
      <c r="C18" s="18">
        <f>PRODUCT(C17,0.302)</f>
        <v>367983.98</v>
      </c>
    </row>
    <row r="19" spans="1:3">
      <c r="A19" s="19" t="s">
        <v>73</v>
      </c>
      <c r="B19" s="13" t="s">
        <v>74</v>
      </c>
      <c r="C19" s="14">
        <f>PRODUCT(25000,13)</f>
        <v>325000</v>
      </c>
    </row>
    <row r="20" spans="1:3" ht="15.75" thickBot="1">
      <c r="A20" s="19"/>
      <c r="B20" s="17" t="s">
        <v>58</v>
      </c>
      <c r="C20" s="18">
        <f>PRODUCT(C19,0.302)</f>
        <v>98150</v>
      </c>
    </row>
    <row r="21" spans="1:3" ht="16.5" thickBot="1">
      <c r="A21" s="26" t="s">
        <v>75</v>
      </c>
      <c r="B21" s="27"/>
      <c r="C21" s="28">
        <f>SUM(C3:C20)</f>
        <v>5385801.1199999992</v>
      </c>
    </row>
    <row r="23" spans="1:3" ht="15.75" thickBot="1"/>
    <row r="24" spans="1:3" ht="15.75" thickBot="1">
      <c r="A24" s="29"/>
      <c r="B24" s="30" t="s">
        <v>55</v>
      </c>
      <c r="C24" s="31">
        <f>SUM(C25:C30)</f>
        <v>833605.5</v>
      </c>
    </row>
    <row r="25" spans="1:3">
      <c r="A25" s="22" t="s">
        <v>76</v>
      </c>
      <c r="B25" s="23" t="s">
        <v>77</v>
      </c>
      <c r="C25" s="14">
        <f>PRODUCT(5000,1,13)</f>
        <v>65000</v>
      </c>
    </row>
    <row r="26" spans="1:3" ht="15.75" thickBot="1">
      <c r="A26" s="24"/>
      <c r="B26" s="25" t="s">
        <v>58</v>
      </c>
      <c r="C26" s="18">
        <f>PRODUCT(C25,0.302)</f>
        <v>19630</v>
      </c>
    </row>
    <row r="27" spans="1:3">
      <c r="A27" s="19" t="s">
        <v>78</v>
      </c>
      <c r="B27" s="13" t="s">
        <v>79</v>
      </c>
      <c r="C27" s="14">
        <f>PRODUCT(5750,13)</f>
        <v>74750</v>
      </c>
    </row>
    <row r="28" spans="1:3" ht="15.75" thickBot="1">
      <c r="A28" s="19"/>
      <c r="B28" s="17" t="s">
        <v>58</v>
      </c>
      <c r="C28" s="18">
        <f>PRODUCT(C27,0.302)</f>
        <v>22574.5</v>
      </c>
    </row>
    <row r="29" spans="1:3">
      <c r="A29" s="22" t="s">
        <v>80</v>
      </c>
      <c r="B29" s="23" t="s">
        <v>81</v>
      </c>
      <c r="C29" s="14">
        <f>PRODUCT(5500,13,7)</f>
        <v>500500</v>
      </c>
    </row>
    <row r="30" spans="1:3" ht="15.75" thickBot="1">
      <c r="A30" s="24"/>
      <c r="B30" s="25" t="s">
        <v>58</v>
      </c>
      <c r="C30" s="18">
        <f>PRODUCT(C29,0.302)</f>
        <v>151151</v>
      </c>
    </row>
    <row r="31" spans="1:3" ht="15.75">
      <c r="C31" s="32">
        <f>SUM(C24:C24)</f>
        <v>833605.5</v>
      </c>
    </row>
    <row r="36" spans="3:3">
      <c r="C36" s="33">
        <f>C21+C31</f>
        <v>6219406.6199999992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план 2021</vt:lpstr>
      <vt:lpstr>ФОТ (план)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cp:revision/>
  <cp:lastPrinted>2021-09-01T13:23:30Z</cp:lastPrinted>
  <dcterms:created xsi:type="dcterms:W3CDTF">2020-06-14T15:13:39Z</dcterms:created>
  <dcterms:modified xsi:type="dcterms:W3CDTF">2021-10-09T13:06:44Z</dcterms:modified>
</cp:coreProperties>
</file>